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207-ASUM-XEROM-PEO\02.Metodologii\Implementare\Metodologie concurs planuri de afaceri\Varianta finala\"/>
    </mc:Choice>
  </mc:AlternateContent>
  <xr:revisionPtr revIDLastSave="0" documentId="13_ncr:1_{BE767AA8-DE9E-4B1D-AA57-489FF20286CA}" xr6:coauthVersionLast="47" xr6:coauthVersionMax="47" xr10:uidLastSave="{00000000-0000-0000-0000-000000000000}"/>
  <bookViews>
    <workbookView xWindow="-110" yWindow="-110" windowWidth="25820" windowHeight="13900"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5" l="1"/>
  <c r="K14" i="5" s="1"/>
  <c r="J13" i="5"/>
  <c r="K13" i="5" s="1"/>
  <c r="K15" i="5" s="1"/>
  <c r="O11" i="5"/>
  <c r="N11" i="5"/>
  <c r="K11" i="5"/>
  <c r="O10" i="5"/>
  <c r="N10" i="5"/>
  <c r="M10" i="5"/>
  <c r="L10" i="5"/>
  <c r="K10" i="5"/>
  <c r="J10" i="5"/>
  <c r="I10" i="5"/>
  <c r="H10" i="5"/>
  <c r="G10" i="5"/>
  <c r="F10" i="5"/>
  <c r="E10" i="5"/>
  <c r="E11" i="5" s="1"/>
  <c r="D10" i="5"/>
  <c r="D11" i="5" s="1"/>
  <c r="O9" i="5"/>
  <c r="O15" i="5" s="1"/>
  <c r="O8" i="5"/>
  <c r="E5" i="5"/>
  <c r="C35" i="4"/>
  <c r="C25" i="4" s="1"/>
  <c r="C34" i="4"/>
  <c r="E24" i="4"/>
  <c r="F24" i="4" s="1"/>
  <c r="C24" i="4"/>
  <c r="U23" i="4"/>
  <c r="T23" i="4"/>
  <c r="S23" i="4"/>
  <c r="R23" i="4"/>
  <c r="Q23" i="4"/>
  <c r="P23" i="4"/>
  <c r="O23" i="4"/>
  <c r="N23" i="4"/>
  <c r="M23" i="4"/>
  <c r="L23" i="4"/>
  <c r="K23" i="4"/>
  <c r="J23" i="4"/>
  <c r="I23" i="4"/>
  <c r="H23" i="4"/>
  <c r="G23" i="4"/>
  <c r="F23" i="4"/>
  <c r="E23" i="4"/>
  <c r="D23" i="4"/>
  <c r="C23" i="4"/>
  <c r="X19" i="4" s="1"/>
  <c r="W22" i="4"/>
  <c r="V22" i="4"/>
  <c r="C22" i="4"/>
  <c r="W21" i="4"/>
  <c r="V21" i="4"/>
  <c r="C21" i="4"/>
  <c r="X21" i="4" s="1"/>
  <c r="W20" i="4"/>
  <c r="X20" i="4" s="1"/>
  <c r="V20" i="4"/>
  <c r="C20" i="4"/>
  <c r="W19" i="4"/>
  <c r="V19" i="4"/>
  <c r="C19" i="4"/>
  <c r="W18" i="4"/>
  <c r="V18" i="4"/>
  <c r="C18" i="4"/>
  <c r="W17" i="4"/>
  <c r="V17" i="4"/>
  <c r="C17" i="4"/>
  <c r="X17" i="4" s="1"/>
  <c r="W16" i="4"/>
  <c r="V16" i="4"/>
  <c r="C16" i="4"/>
  <c r="W15" i="4"/>
  <c r="V15" i="4"/>
  <c r="C15" i="4"/>
  <c r="W14" i="4"/>
  <c r="V14" i="4"/>
  <c r="C14" i="4"/>
  <c r="W13" i="4"/>
  <c r="V13" i="4"/>
  <c r="C13" i="4"/>
  <c r="X13" i="4" s="1"/>
  <c r="W12" i="4"/>
  <c r="X12" i="4" s="1"/>
  <c r="V12" i="4"/>
  <c r="C12" i="4"/>
  <c r="W11" i="4"/>
  <c r="V11" i="4"/>
  <c r="C11" i="4"/>
  <c r="W10" i="4"/>
  <c r="V10" i="4"/>
  <c r="C10" i="4"/>
  <c r="X10" i="4" s="1"/>
  <c r="W9" i="4"/>
  <c r="V9" i="4"/>
  <c r="C9" i="4"/>
  <c r="X9" i="4" s="1"/>
  <c r="W8" i="4"/>
  <c r="X8" i="4" s="1"/>
  <c r="V8" i="4"/>
  <c r="C8" i="4"/>
  <c r="W7" i="4"/>
  <c r="W23" i="4" s="1"/>
  <c r="V7" i="4"/>
  <c r="V23" i="4" s="1"/>
  <c r="C7" i="4"/>
  <c r="J24" i="3"/>
  <c r="G24" i="3"/>
  <c r="J23" i="3"/>
  <c r="G23" i="3"/>
  <c r="J22" i="3"/>
  <c r="G22" i="3"/>
  <c r="J21" i="3"/>
  <c r="G21" i="3"/>
  <c r="J20" i="3"/>
  <c r="G20" i="3"/>
  <c r="J19" i="3"/>
  <c r="G19" i="3"/>
  <c r="J18" i="3"/>
  <c r="G18" i="3"/>
  <c r="J17" i="3"/>
  <c r="G17" i="3"/>
  <c r="J16" i="3"/>
  <c r="G16" i="3"/>
  <c r="J15" i="3"/>
  <c r="G15" i="3"/>
  <c r="J14" i="3"/>
  <c r="G14" i="3"/>
  <c r="J13" i="3"/>
  <c r="G13" i="3"/>
  <c r="J12" i="3"/>
  <c r="G12" i="3"/>
  <c r="J11" i="3"/>
  <c r="G11" i="3"/>
  <c r="J10" i="3"/>
  <c r="H25" i="3" s="1"/>
  <c r="G10" i="3"/>
  <c r="G25" i="3" s="1"/>
  <c r="P54" i="2"/>
  <c r="G54" i="2"/>
  <c r="P53" i="2"/>
  <c r="Q53" i="2" s="1"/>
  <c r="R53" i="2" s="1"/>
  <c r="G53" i="2"/>
  <c r="P52" i="2"/>
  <c r="G52" i="2"/>
  <c r="P51" i="2"/>
  <c r="Q51" i="2" s="1"/>
  <c r="H51" i="2"/>
  <c r="I51" i="2" s="1"/>
  <c r="G51" i="2"/>
  <c r="P50" i="2"/>
  <c r="G50" i="2"/>
  <c r="H50" i="2" s="1"/>
  <c r="I50" i="2" s="1"/>
  <c r="P49" i="2"/>
  <c r="G49" i="2"/>
  <c r="H49" i="2" s="1"/>
  <c r="P48" i="2"/>
  <c r="Q48" i="2" s="1"/>
  <c r="H48" i="2"/>
  <c r="I48" i="2" s="1"/>
  <c r="G48" i="2"/>
  <c r="Q47" i="2"/>
  <c r="R47" i="2" s="1"/>
  <c r="P47" i="2"/>
  <c r="G47" i="2"/>
  <c r="P46" i="2"/>
  <c r="G46" i="2"/>
  <c r="P45" i="2"/>
  <c r="Q45" i="2" s="1"/>
  <c r="R45" i="2" s="1"/>
  <c r="G45" i="2"/>
  <c r="P44" i="2"/>
  <c r="G44" i="2"/>
  <c r="P43" i="2"/>
  <c r="Q43" i="2" s="1"/>
  <c r="H43" i="2"/>
  <c r="I43" i="2" s="1"/>
  <c r="G43" i="2"/>
  <c r="P42" i="2"/>
  <c r="Q42" i="2" s="1"/>
  <c r="R42" i="2" s="1"/>
  <c r="G42" i="2"/>
  <c r="H42" i="2" s="1"/>
  <c r="I42" i="2" s="1"/>
  <c r="P41" i="2"/>
  <c r="G41" i="2"/>
  <c r="H41" i="2" s="1"/>
  <c r="P40" i="2"/>
  <c r="H40" i="2"/>
  <c r="I40" i="2" s="1"/>
  <c r="G40" i="2"/>
  <c r="Q39" i="2"/>
  <c r="R39" i="2" s="1"/>
  <c r="P39" i="2"/>
  <c r="G39" i="2"/>
  <c r="P38" i="2"/>
  <c r="G38" i="2"/>
  <c r="P37" i="2"/>
  <c r="Q37" i="2" s="1"/>
  <c r="R37" i="2" s="1"/>
  <c r="G37" i="2"/>
  <c r="P36" i="2"/>
  <c r="G36" i="2"/>
  <c r="P35" i="2"/>
  <c r="H35" i="2"/>
  <c r="I35" i="2" s="1"/>
  <c r="G35" i="2"/>
  <c r="P34" i="2"/>
  <c r="G34" i="2"/>
  <c r="P33" i="2"/>
  <c r="G33" i="2"/>
  <c r="H33" i="2" s="1"/>
  <c r="P32" i="2"/>
  <c r="Q32" i="2" s="1"/>
  <c r="H32" i="2"/>
  <c r="I32" i="2" s="1"/>
  <c r="G32" i="2"/>
  <c r="Q31" i="2"/>
  <c r="P31" i="2"/>
  <c r="R31" i="2" s="1"/>
  <c r="H31" i="2"/>
  <c r="I31" i="2" s="1"/>
  <c r="G31" i="2"/>
  <c r="P30" i="2"/>
  <c r="G30" i="2"/>
  <c r="H30" i="2" s="1"/>
  <c r="P29" i="2"/>
  <c r="Q29" i="2" s="1"/>
  <c r="R29" i="2" s="1"/>
  <c r="G29" i="2"/>
  <c r="P28" i="2"/>
  <c r="G28" i="2"/>
  <c r="H28" i="2" s="1"/>
  <c r="P27" i="2"/>
  <c r="Q27" i="2" s="1"/>
  <c r="H27" i="2"/>
  <c r="I27" i="2" s="1"/>
  <c r="G27" i="2"/>
  <c r="P26" i="2"/>
  <c r="Q26" i="2" s="1"/>
  <c r="R26" i="2" s="1"/>
  <c r="G26" i="2"/>
  <c r="P25" i="2"/>
  <c r="G25" i="2"/>
  <c r="P24" i="2"/>
  <c r="Q24" i="2" s="1"/>
  <c r="I24" i="2"/>
  <c r="H24" i="2"/>
  <c r="G24" i="2"/>
  <c r="P23" i="2"/>
  <c r="H23" i="2"/>
  <c r="I23" i="2" s="1"/>
  <c r="G23" i="2"/>
  <c r="P22" i="2"/>
  <c r="G22" i="2"/>
  <c r="R21" i="2"/>
  <c r="Q21" i="2"/>
  <c r="P21" i="2"/>
  <c r="G21" i="2"/>
  <c r="P20" i="2"/>
  <c r="G20" i="2"/>
  <c r="H20" i="2" s="1"/>
  <c r="P19" i="2"/>
  <c r="H19" i="2"/>
  <c r="I19" i="2" s="1"/>
  <c r="G19" i="2"/>
  <c r="P18" i="2"/>
  <c r="Q18" i="2" s="1"/>
  <c r="R18" i="2" s="1"/>
  <c r="G18" i="2"/>
  <c r="P17" i="2"/>
  <c r="G17" i="2"/>
  <c r="H17" i="2" s="1"/>
  <c r="P16" i="2"/>
  <c r="Q16" i="2" s="1"/>
  <c r="I16" i="2"/>
  <c r="H16" i="2"/>
  <c r="G16" i="2"/>
  <c r="P15" i="2"/>
  <c r="H15" i="2"/>
  <c r="I15" i="2" s="1"/>
  <c r="G15" i="2"/>
  <c r="P14" i="2"/>
  <c r="Q14" i="2" s="1"/>
  <c r="G14" i="2"/>
  <c r="P13" i="2"/>
  <c r="Q13" i="2" s="1"/>
  <c r="R13" i="2" s="1"/>
  <c r="G13" i="2"/>
  <c r="P12" i="2"/>
  <c r="G12" i="2"/>
  <c r="P11" i="2"/>
  <c r="H11" i="2"/>
  <c r="I11" i="2" s="1"/>
  <c r="G11" i="2"/>
  <c r="P10" i="2"/>
  <c r="Q10" i="2" s="1"/>
  <c r="R10" i="2" s="1"/>
  <c r="G10" i="2"/>
  <c r="P9" i="2"/>
  <c r="G9" i="2"/>
  <c r="P8" i="2"/>
  <c r="Q8" i="2" s="1"/>
  <c r="H8" i="2"/>
  <c r="I8" i="2" s="1"/>
  <c r="G8" i="2"/>
  <c r="G55" i="2" s="1"/>
  <c r="G50" i="1"/>
  <c r="G49" i="1"/>
  <c r="H49" i="1" s="1"/>
  <c r="G48" i="1"/>
  <c r="G45" i="1" s="1"/>
  <c r="G47" i="1"/>
  <c r="G46" i="1"/>
  <c r="H46" i="1" s="1"/>
  <c r="G44" i="1"/>
  <c r="G43" i="1"/>
  <c r="H43" i="1" s="1"/>
  <c r="G42" i="1"/>
  <c r="H42" i="1" s="1"/>
  <c r="I42" i="1" s="1"/>
  <c r="H41" i="1"/>
  <c r="I41" i="1" s="1"/>
  <c r="G41" i="1"/>
  <c r="G40" i="1"/>
  <c r="G39" i="1"/>
  <c r="G38" i="1"/>
  <c r="H38" i="1" s="1"/>
  <c r="H37" i="1"/>
  <c r="I37" i="1" s="1"/>
  <c r="G37" i="1"/>
  <c r="G36" i="1"/>
  <c r="H36" i="1" s="1"/>
  <c r="G35" i="1"/>
  <c r="G34" i="1"/>
  <c r="G33" i="1"/>
  <c r="H33" i="1" s="1"/>
  <c r="G32" i="1"/>
  <c r="H32" i="1" s="1"/>
  <c r="G31" i="1"/>
  <c r="G30" i="1"/>
  <c r="H30" i="1" s="1"/>
  <c r="I28" i="1"/>
  <c r="H28" i="1"/>
  <c r="G28" i="1"/>
  <c r="G27" i="1"/>
  <c r="G23" i="1" s="1"/>
  <c r="I26" i="1"/>
  <c r="H26" i="1"/>
  <c r="G26" i="1"/>
  <c r="H25" i="1"/>
  <c r="I25" i="1" s="1"/>
  <c r="G25" i="1"/>
  <c r="G24" i="1"/>
  <c r="G22" i="1"/>
  <c r="H22" i="1" s="1"/>
  <c r="H21" i="1"/>
  <c r="I21" i="1" s="1"/>
  <c r="G21" i="1"/>
  <c r="G20" i="1"/>
  <c r="H20" i="1" s="1"/>
  <c r="G19" i="1"/>
  <c r="G17" i="1"/>
  <c r="I17" i="1" s="1"/>
  <c r="G16" i="1"/>
  <c r="I16" i="1" s="1"/>
  <c r="G15" i="1"/>
  <c r="G10" i="1" s="1"/>
  <c r="G14" i="1"/>
  <c r="I14" i="1" s="1"/>
  <c r="G13" i="1"/>
  <c r="I13" i="1" s="1"/>
  <c r="G12" i="1"/>
  <c r="I12" i="1" s="1"/>
  <c r="G11" i="1"/>
  <c r="I11" i="1" s="1"/>
  <c r="H10" i="1"/>
  <c r="G11" i="5" l="1"/>
  <c r="H11" i="5"/>
  <c r="I11" i="5"/>
  <c r="C33" i="4"/>
  <c r="F11" i="5"/>
  <c r="X14" i="4"/>
  <c r="X16" i="4"/>
  <c r="J11" i="5"/>
  <c r="L11" i="5"/>
  <c r="M11" i="5"/>
  <c r="O12" i="5"/>
  <c r="O13" i="5" s="1"/>
  <c r="F22" i="5"/>
  <c r="O14" i="5"/>
  <c r="O16" i="5" s="1"/>
  <c r="F24" i="5" s="1"/>
  <c r="G24" i="4"/>
  <c r="C26" i="4"/>
  <c r="C29" i="4"/>
  <c r="F25" i="4" s="1"/>
  <c r="X18" i="4"/>
  <c r="X22" i="4"/>
  <c r="X7" i="4"/>
  <c r="X11" i="4"/>
  <c r="X15" i="4"/>
  <c r="R49" i="2"/>
  <c r="R11" i="2"/>
  <c r="R50" i="2"/>
  <c r="I46" i="2"/>
  <c r="R52" i="2"/>
  <c r="R35" i="2"/>
  <c r="I18" i="2"/>
  <c r="I38" i="2"/>
  <c r="I25" i="2"/>
  <c r="I45" i="2"/>
  <c r="G57" i="2"/>
  <c r="I53" i="2"/>
  <c r="R15" i="2"/>
  <c r="I14" i="2"/>
  <c r="I39" i="2"/>
  <c r="I52" i="2"/>
  <c r="I26" i="2"/>
  <c r="I47" i="2"/>
  <c r="I9" i="2"/>
  <c r="Q40" i="2"/>
  <c r="R40" i="2" s="1"/>
  <c r="R16" i="2"/>
  <c r="H38" i="2"/>
  <c r="H54" i="2"/>
  <c r="I54" i="2" s="1"/>
  <c r="Q22" i="2"/>
  <c r="R22" i="2" s="1"/>
  <c r="Q30" i="2"/>
  <c r="R30" i="2" s="1"/>
  <c r="I33" i="2"/>
  <c r="Q38" i="2"/>
  <c r="R38" i="2" s="1"/>
  <c r="I41" i="2"/>
  <c r="Q46" i="2"/>
  <c r="R46" i="2" s="1"/>
  <c r="I49" i="2"/>
  <c r="Q54" i="2"/>
  <c r="R54" i="2" s="1"/>
  <c r="R8" i="2"/>
  <c r="H46" i="2"/>
  <c r="Q11" i="2"/>
  <c r="H9" i="2"/>
  <c r="R43" i="2"/>
  <c r="H12" i="2"/>
  <c r="I12" i="2" s="1"/>
  <c r="H36" i="2"/>
  <c r="I36" i="2" s="1"/>
  <c r="H44" i="2"/>
  <c r="I44" i="2" s="1"/>
  <c r="H52" i="2"/>
  <c r="Q19" i="2"/>
  <c r="R19" i="2" s="1"/>
  <c r="Q35" i="2"/>
  <c r="R14" i="2"/>
  <c r="Q9" i="2"/>
  <c r="R9" i="2" s="1"/>
  <c r="Q17" i="2"/>
  <c r="R17" i="2" s="1"/>
  <c r="I20" i="2"/>
  <c r="Q25" i="2"/>
  <c r="R25" i="2" s="1"/>
  <c r="I28" i="2"/>
  <c r="Q33" i="2"/>
  <c r="R33" i="2" s="1"/>
  <c r="Q41" i="2"/>
  <c r="R41" i="2" s="1"/>
  <c r="Q49" i="2"/>
  <c r="H22" i="2"/>
  <c r="I22" i="2" s="1"/>
  <c r="H39" i="2"/>
  <c r="H47" i="2"/>
  <c r="H14" i="2"/>
  <c r="R32" i="2"/>
  <c r="I30" i="2"/>
  <c r="R51" i="2"/>
  <c r="Q12" i="2"/>
  <c r="R12" i="2" s="1"/>
  <c r="Q20" i="2"/>
  <c r="R20" i="2" s="1"/>
  <c r="Q28" i="2"/>
  <c r="R28" i="2" s="1"/>
  <c r="Q36" i="2"/>
  <c r="R36" i="2" s="1"/>
  <c r="Q44" i="2"/>
  <c r="R44" i="2" s="1"/>
  <c r="Q52" i="2"/>
  <c r="H10" i="2"/>
  <c r="I10" i="2" s="1"/>
  <c r="H18" i="2"/>
  <c r="H26" i="2"/>
  <c r="H34" i="2"/>
  <c r="I34" i="2" s="1"/>
  <c r="P55" i="2"/>
  <c r="H25" i="2"/>
  <c r="R27" i="2"/>
  <c r="I17" i="2"/>
  <c r="Q15" i="2"/>
  <c r="Q23" i="2"/>
  <c r="R23" i="2" s="1"/>
  <c r="R48" i="2"/>
  <c r="H13" i="2"/>
  <c r="H55" i="2" s="1"/>
  <c r="H21" i="2"/>
  <c r="I21" i="2" s="1"/>
  <c r="H29" i="2"/>
  <c r="I29" i="2" s="1"/>
  <c r="H37" i="2"/>
  <c r="I37" i="2" s="1"/>
  <c r="H45" i="2"/>
  <c r="H53" i="2"/>
  <c r="R24" i="2"/>
  <c r="Q34" i="2"/>
  <c r="R34" i="2" s="1"/>
  <c r="Q50" i="2"/>
  <c r="I10" i="1"/>
  <c r="I39" i="1"/>
  <c r="I30" i="1"/>
  <c r="H29" i="1"/>
  <c r="I44" i="1"/>
  <c r="I46" i="1"/>
  <c r="H45" i="1"/>
  <c r="I47" i="1"/>
  <c r="I35" i="1"/>
  <c r="I34" i="1" s="1"/>
  <c r="I50" i="1"/>
  <c r="I15" i="1"/>
  <c r="H48" i="1"/>
  <c r="I49" i="1"/>
  <c r="I43" i="1"/>
  <c r="I22" i="1"/>
  <c r="H50" i="1"/>
  <c r="H24" i="1"/>
  <c r="H23" i="1" s="1"/>
  <c r="I32" i="1"/>
  <c r="G29" i="1"/>
  <c r="I38" i="1"/>
  <c r="I33" i="1"/>
  <c r="G18" i="1"/>
  <c r="G51" i="1" s="1"/>
  <c r="H40" i="1"/>
  <c r="I40" i="1" s="1"/>
  <c r="H19" i="1"/>
  <c r="H18" i="1" s="1"/>
  <c r="H51" i="1" s="1"/>
  <c r="H35" i="1"/>
  <c r="H34" i="1" s="1"/>
  <c r="I48" i="1"/>
  <c r="H44" i="1"/>
  <c r="H39" i="1"/>
  <c r="H27" i="1"/>
  <c r="I27" i="1" s="1"/>
  <c r="I20" i="1"/>
  <c r="H31" i="1"/>
  <c r="I31" i="1" s="1"/>
  <c r="I36" i="1"/>
  <c r="H47" i="1"/>
  <c r="F21" i="5" l="1"/>
  <c r="F20" i="5"/>
  <c r="I17" i="5"/>
  <c r="N17" i="5"/>
  <c r="M17" i="5"/>
  <c r="C17" i="5"/>
  <c r="L17" i="5"/>
  <c r="K17" i="5"/>
  <c r="J17" i="5"/>
  <c r="H17" i="5"/>
  <c r="G17" i="5"/>
  <c r="F17" i="5"/>
  <c r="E17" i="5"/>
  <c r="D17" i="5"/>
  <c r="C30" i="4"/>
  <c r="E25" i="4"/>
  <c r="W25" i="4" s="1"/>
  <c r="W26" i="4" s="1"/>
  <c r="C37" i="4"/>
  <c r="C36" i="4"/>
  <c r="H24" i="4"/>
  <c r="G25" i="4"/>
  <c r="R55" i="2"/>
  <c r="Q55" i="2"/>
  <c r="H57" i="2" s="1"/>
  <c r="I13" i="2"/>
  <c r="I55" i="2" s="1"/>
  <c r="I57" i="2" s="1"/>
  <c r="I45" i="1"/>
  <c r="I51" i="1" s="1"/>
  <c r="I19" i="1"/>
  <c r="I18" i="1" s="1"/>
  <c r="I29" i="1"/>
  <c r="I24" i="1"/>
  <c r="I23" i="1" s="1"/>
  <c r="H25" i="4" l="1"/>
  <c r="I24" i="4"/>
  <c r="D59" i="1"/>
  <c r="D56" i="1"/>
  <c r="I25" i="4" l="1"/>
  <c r="J24" i="4"/>
  <c r="D58" i="1"/>
  <c r="D57" i="1"/>
  <c r="J25" i="4" l="1"/>
  <c r="K24" i="4"/>
  <c r="K25" i="4" l="1"/>
  <c r="L24" i="4"/>
  <c r="L25" i="4" l="1"/>
  <c r="M24" i="4"/>
  <c r="M25" i="4" l="1"/>
  <c r="N24" i="4"/>
  <c r="N25" i="4" l="1"/>
  <c r="O24" i="4"/>
  <c r="O25" i="4" l="1"/>
  <c r="P24" i="4"/>
  <c r="P25" i="4" l="1"/>
  <c r="Q24" i="4"/>
  <c r="R24" i="4" l="1"/>
  <c r="Q25" i="4"/>
  <c r="S24" i="4" l="1"/>
  <c r="R25" i="4"/>
  <c r="T24" i="4" l="1"/>
  <c r="S25" i="4"/>
  <c r="T25" i="4" l="1"/>
  <c r="U24" i="4"/>
  <c r="V24" i="4" l="1"/>
  <c r="V25" i="4" s="1"/>
  <c r="U25" i="4"/>
</calcChain>
</file>

<file path=xl/sharedStrings.xml><?xml version="1.0" encoding="utf-8"?>
<sst xmlns="http://schemas.openxmlformats.org/spreadsheetml/2006/main" count="240" uniqueCount="155">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</sst>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0">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9"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9" fillId="2" borderId="4" xfId="0" applyFont="1" applyFill="1" applyBorder="1" applyAlignment="1">
      <alignment horizontal="left"/>
    </xf>
    <xf numFmtId="0" fontId="9" fillId="2" borderId="11" xfId="0" applyFont="1" applyFill="1" applyBorder="1" applyAlignment="1">
      <alignment horizontal="left"/>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8\Macheta%20financiara%20urban%206%20angajati.xls" TargetMode="External"/><Relationship Id="rId1" Type="http://schemas.openxmlformats.org/officeDocument/2006/relationships/externalLinkPath" Target="/LORE%20-%20Financiar/Ec%20sociala%202025/Metodologie%20312198/Macheta%20financiara%20urban%206%20angajat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17">
          <cell r="H17">
            <v>0</v>
          </cell>
        </row>
        <row r="22">
          <cell r="H22">
            <v>0</v>
          </cell>
        </row>
        <row r="27">
          <cell r="H27">
            <v>0</v>
          </cell>
        </row>
        <row r="28">
          <cell r="H28">
            <v>0</v>
          </cell>
        </row>
        <row r="33">
          <cell r="H33">
            <v>0</v>
          </cell>
        </row>
        <row r="36">
          <cell r="H36">
            <v>0</v>
          </cell>
        </row>
        <row r="37">
          <cell r="H37">
            <v>0</v>
          </cell>
        </row>
        <row r="38">
          <cell r="H38">
            <v>0</v>
          </cell>
        </row>
        <row r="39">
          <cell r="H39">
            <v>0</v>
          </cell>
        </row>
        <row r="40">
          <cell r="H40">
            <v>0</v>
          </cell>
        </row>
        <row r="41">
          <cell r="H41">
            <v>0</v>
          </cell>
        </row>
        <row r="42">
          <cell r="H42">
            <v>0</v>
          </cell>
        </row>
        <row r="43">
          <cell r="H43">
            <v>0</v>
          </cell>
        </row>
        <row r="44">
          <cell r="H44">
            <v>0</v>
          </cell>
        </row>
        <row r="49">
          <cell r="H49">
            <v>0</v>
          </cell>
        </row>
        <row r="50">
          <cell r="H50">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tabSelected="1" view="pageLayout" zoomScaleNormal="100" workbookViewId="0">
      <selection activeCell="F2" sqref="F2"/>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08" t="s">
        <v>0</v>
      </c>
      <c r="C5" s="108"/>
      <c r="D5" s="108"/>
      <c r="E5" s="108"/>
      <c r="F5" s="108"/>
      <c r="G5" s="108"/>
      <c r="H5" s="108"/>
      <c r="I5" s="108"/>
    </row>
    <row r="6" spans="1:9" x14ac:dyDescent="0.35">
      <c r="A6" s="1"/>
      <c r="B6" s="109"/>
      <c r="C6" s="109"/>
      <c r="D6" s="109"/>
      <c r="E6" s="109"/>
      <c r="F6" s="109"/>
      <c r="G6" s="109"/>
      <c r="H6" s="109"/>
      <c r="I6" s="109"/>
    </row>
    <row r="7" spans="1:9" ht="14.5" customHeight="1" x14ac:dyDescent="0.35">
      <c r="A7" s="2"/>
      <c r="B7" s="110" t="s">
        <v>1</v>
      </c>
      <c r="C7" s="112" t="s">
        <v>2</v>
      </c>
      <c r="D7" s="110" t="s">
        <v>3</v>
      </c>
      <c r="E7" s="110" t="s">
        <v>4</v>
      </c>
      <c r="F7" s="113" t="s">
        <v>5</v>
      </c>
      <c r="G7" s="113" t="s">
        <v>6</v>
      </c>
      <c r="H7" s="113" t="s">
        <v>7</v>
      </c>
      <c r="I7" s="113" t="s">
        <v>8</v>
      </c>
    </row>
    <row r="8" spans="1:9" x14ac:dyDescent="0.35">
      <c r="A8" s="2"/>
      <c r="B8" s="111"/>
      <c r="C8" s="112"/>
      <c r="D8" s="111"/>
      <c r="E8" s="111"/>
      <c r="F8" s="114"/>
      <c r="G8" s="114"/>
      <c r="H8" s="114"/>
      <c r="I8" s="114"/>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customHeight="1" x14ac:dyDescent="0.35">
      <c r="A51" s="32"/>
      <c r="B51" s="115" t="s">
        <v>78</v>
      </c>
      <c r="C51" s="116"/>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7">
        <f>I51</f>
        <v>0</v>
      </c>
      <c r="E56" s="118"/>
      <c r="F56" s="44"/>
      <c r="G56" s="44"/>
      <c r="H56" s="45"/>
      <c r="I56" s="46"/>
    </row>
    <row r="57" spans="1:9" ht="18.5" x14ac:dyDescent="0.45">
      <c r="A57" s="38"/>
      <c r="B57" s="47">
        <v>2</v>
      </c>
      <c r="C57" s="42" t="s">
        <v>81</v>
      </c>
      <c r="D57" s="119">
        <f>D56-D59</f>
        <v>0</v>
      </c>
      <c r="E57" s="119"/>
      <c r="F57" s="44"/>
      <c r="G57" s="48"/>
      <c r="H57" s="44"/>
      <c r="I57" s="46"/>
    </row>
    <row r="58" spans="1:9" ht="18.5" x14ac:dyDescent="0.45">
      <c r="A58" s="38"/>
      <c r="B58" s="47">
        <v>3</v>
      </c>
      <c r="C58" s="42" t="s">
        <v>82</v>
      </c>
      <c r="D58" s="120">
        <f>IF(D56=0,0,(D57/D59)*100)</f>
        <v>0</v>
      </c>
      <c r="E58" s="121"/>
      <c r="F58" s="44"/>
      <c r="G58" s="44"/>
      <c r="H58" s="44"/>
      <c r="I58" s="46"/>
    </row>
    <row r="59" spans="1:9" ht="18.5" x14ac:dyDescent="0.45">
      <c r="A59" s="38"/>
      <c r="B59" s="42">
        <v>3</v>
      </c>
      <c r="C59" s="42" t="s">
        <v>83</v>
      </c>
      <c r="D59" s="117">
        <f>IF(I51&lt;=528000, I51/1.1, 480000)</f>
        <v>0</v>
      </c>
      <c r="E59" s="118"/>
      <c r="F59" s="44"/>
      <c r="G59" s="48"/>
      <c r="H59" s="48"/>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1:C51"/>
    <mergeCell ref="D56:E56"/>
    <mergeCell ref="D57:E57"/>
    <mergeCell ref="D58:E58"/>
    <mergeCell ref="D59:E59"/>
    <mergeCell ref="B5:I5"/>
    <mergeCell ref="B6:I6"/>
    <mergeCell ref="B7:B8"/>
    <mergeCell ref="C7:C8"/>
    <mergeCell ref="D7:D8"/>
    <mergeCell ref="E7:E8"/>
    <mergeCell ref="F7:F8"/>
    <mergeCell ref="G7:G8"/>
    <mergeCell ref="H7:H8"/>
    <mergeCell ref="I7:I8"/>
  </mergeCells>
  <pageMargins left="0.59055118110236227" right="0.39370078740157483" top="1.9685039370078741" bottom="0.39370078740157483" header="0.31496062992125984" footer="0.31496062992125984"/>
  <pageSetup paperSize="8" orientation="portrait" r:id="rId1"/>
  <headerFooter>
    <oddHeader>&amp;C&amp;G
&amp;"-,Bold"&amp;16ASUM - Antreprenorul social urban modern - 312207</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N2" sqref="N2"/>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3" t="s">
        <v>86</v>
      </c>
    </row>
    <row r="2" spans="1:19" ht="18.5" x14ac:dyDescent="0.35">
      <c r="J2" s="102" t="s">
        <v>139</v>
      </c>
    </row>
    <row r="5" spans="1:19" x14ac:dyDescent="0.35">
      <c r="A5" s="1"/>
      <c r="B5" s="122" t="s">
        <v>89</v>
      </c>
      <c r="C5" s="122"/>
      <c r="D5" s="122"/>
      <c r="E5" s="122"/>
      <c r="F5" s="122"/>
      <c r="G5" s="122"/>
      <c r="H5" s="122"/>
      <c r="I5" s="122"/>
      <c r="J5" s="52"/>
      <c r="K5" s="122" t="s">
        <v>90</v>
      </c>
      <c r="L5" s="122"/>
      <c r="M5" s="122"/>
      <c r="N5" s="122"/>
      <c r="O5" s="122"/>
      <c r="P5" s="122"/>
      <c r="Q5" s="122"/>
      <c r="R5" s="122"/>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2" t="s">
        <v>98</v>
      </c>
      <c r="C55" s="122"/>
      <c r="D55" s="122"/>
      <c r="E55" s="122"/>
      <c r="F55" s="122"/>
      <c r="G55" s="62">
        <f>SUM(G8:G54)</f>
        <v>0</v>
      </c>
      <c r="H55" s="62">
        <f>SUM(H8:H54)</f>
        <v>0</v>
      </c>
      <c r="I55" s="62">
        <f>SUM(I8:I54)</f>
        <v>0</v>
      </c>
      <c r="J55" s="53"/>
      <c r="K55" s="122" t="s">
        <v>98</v>
      </c>
      <c r="L55" s="122"/>
      <c r="M55" s="122"/>
      <c r="N55" s="122"/>
      <c r="O55" s="122"/>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2" t="s">
        <v>99</v>
      </c>
      <c r="C57" s="122"/>
      <c r="D57" s="122"/>
      <c r="E57" s="122"/>
      <c r="F57" s="122"/>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&amp;"-,Bold"&amp;16ASUM - Antreprenorul social urban modern - 312207</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5"/>
  <sheetViews>
    <sheetView view="pageLayout" zoomScaleNormal="100" workbookViewId="0">
      <selection activeCell="L7" sqref="L7"/>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3" t="s">
        <v>86</v>
      </c>
    </row>
    <row r="3" spans="3:15" ht="18.5" x14ac:dyDescent="0.35">
      <c r="C3" s="108" t="s">
        <v>100</v>
      </c>
      <c r="D3" s="108"/>
      <c r="E3" s="108"/>
      <c r="F3" s="108"/>
      <c r="G3" s="108"/>
      <c r="H3" s="108"/>
      <c r="I3" s="108"/>
      <c r="J3" s="108"/>
      <c r="K3" s="108"/>
      <c r="L3" s="108"/>
      <c r="M3" s="108"/>
    </row>
    <row r="7" spans="3:15" ht="15" thickBot="1" x14ac:dyDescent="0.4">
      <c r="C7" s="1"/>
      <c r="D7" s="1"/>
      <c r="E7" s="1"/>
      <c r="F7" s="1"/>
      <c r="G7" s="1"/>
      <c r="H7" s="1"/>
      <c r="I7" s="1"/>
      <c r="J7" s="1"/>
    </row>
    <row r="8" spans="3:15" ht="15" customHeight="1" thickBot="1" x14ac:dyDescent="0.4">
      <c r="C8" s="123" t="s">
        <v>101</v>
      </c>
      <c r="D8" s="124"/>
      <c r="E8" s="124"/>
      <c r="F8" s="124"/>
      <c r="G8" s="124"/>
      <c r="H8" s="124"/>
      <c r="I8" s="124"/>
      <c r="J8" s="125"/>
    </row>
    <row r="9" spans="3:15" ht="26.5" thickBot="1" x14ac:dyDescent="0.4">
      <c r="C9" s="63" t="s">
        <v>102</v>
      </c>
      <c r="D9" s="64" t="s">
        <v>103</v>
      </c>
      <c r="E9" s="64" t="s">
        <v>104</v>
      </c>
      <c r="F9" s="64" t="s">
        <v>105</v>
      </c>
      <c r="G9" s="64" t="s">
        <v>106</v>
      </c>
      <c r="H9" s="64" t="s">
        <v>104</v>
      </c>
      <c r="I9" s="64" t="s">
        <v>105</v>
      </c>
      <c r="J9" s="64" t="s">
        <v>107</v>
      </c>
    </row>
    <row r="10" spans="3:15" ht="15" thickBot="1" x14ac:dyDescent="0.4">
      <c r="C10" s="63">
        <v>1</v>
      </c>
      <c r="D10" s="65"/>
      <c r="E10" s="65"/>
      <c r="F10" s="65"/>
      <c r="G10" s="66">
        <f>E10*F10</f>
        <v>0</v>
      </c>
      <c r="H10" s="65"/>
      <c r="I10" s="65"/>
      <c r="J10" s="66">
        <f>H10*I10</f>
        <v>0</v>
      </c>
    </row>
    <row r="11" spans="3:15" ht="15" thickBot="1" x14ac:dyDescent="0.4">
      <c r="C11" s="63">
        <v>2</v>
      </c>
      <c r="D11" s="65"/>
      <c r="E11" s="65"/>
      <c r="F11" s="65"/>
      <c r="G11" s="66">
        <f t="shared" ref="G11:G24" si="0">E11*F11</f>
        <v>0</v>
      </c>
      <c r="H11" s="65"/>
      <c r="I11" s="65"/>
      <c r="J11" s="66">
        <f t="shared" ref="J11:J24" si="1">H11*I11</f>
        <v>0</v>
      </c>
    </row>
    <row r="12" spans="3:15" ht="15" thickBot="1" x14ac:dyDescent="0.4">
      <c r="C12" s="63">
        <v>3</v>
      </c>
      <c r="D12" s="65"/>
      <c r="E12" s="65"/>
      <c r="F12" s="65"/>
      <c r="G12" s="66">
        <f t="shared" si="0"/>
        <v>0</v>
      </c>
      <c r="H12" s="65"/>
      <c r="I12" s="65"/>
      <c r="J12" s="66">
        <f t="shared" si="1"/>
        <v>0</v>
      </c>
    </row>
    <row r="13" spans="3:15" ht="15" thickBot="1" x14ac:dyDescent="0.4">
      <c r="C13" s="63">
        <v>4</v>
      </c>
      <c r="D13" s="65"/>
      <c r="E13" s="65"/>
      <c r="F13" s="65"/>
      <c r="G13" s="66">
        <f t="shared" si="0"/>
        <v>0</v>
      </c>
      <c r="H13" s="65"/>
      <c r="I13" s="65"/>
      <c r="J13" s="66">
        <f t="shared" si="1"/>
        <v>0</v>
      </c>
    </row>
    <row r="14" spans="3:15" ht="15" thickBot="1" x14ac:dyDescent="0.4">
      <c r="C14" s="63">
        <v>5</v>
      </c>
      <c r="D14" s="65"/>
      <c r="E14" s="65"/>
      <c r="F14" s="65"/>
      <c r="G14" s="66">
        <f t="shared" si="0"/>
        <v>0</v>
      </c>
      <c r="H14" s="65"/>
      <c r="I14" s="65"/>
      <c r="J14" s="66">
        <f t="shared" si="1"/>
        <v>0</v>
      </c>
    </row>
    <row r="15" spans="3:15" ht="15" thickBot="1" x14ac:dyDescent="0.4">
      <c r="C15" s="63">
        <v>6</v>
      </c>
      <c r="D15" s="65"/>
      <c r="E15" s="65"/>
      <c r="F15" s="65"/>
      <c r="G15" s="66">
        <f t="shared" si="0"/>
        <v>0</v>
      </c>
      <c r="H15" s="65"/>
      <c r="I15" s="65"/>
      <c r="J15" s="66">
        <f t="shared" si="1"/>
        <v>0</v>
      </c>
    </row>
    <row r="16" spans="3:15" ht="15" thickBot="1" x14ac:dyDescent="0.4">
      <c r="C16" s="63">
        <v>7</v>
      </c>
      <c r="D16" s="65"/>
      <c r="E16" s="65"/>
      <c r="F16" s="65"/>
      <c r="G16" s="66">
        <f t="shared" si="0"/>
        <v>0</v>
      </c>
      <c r="H16" s="65"/>
      <c r="I16" s="65"/>
      <c r="J16" s="66">
        <f t="shared" si="1"/>
        <v>0</v>
      </c>
    </row>
    <row r="17" spans="3:10" ht="15" thickBot="1" x14ac:dyDescent="0.4">
      <c r="C17" s="63">
        <v>8</v>
      </c>
      <c r="D17" s="65"/>
      <c r="E17" s="65"/>
      <c r="F17" s="65"/>
      <c r="G17" s="66">
        <f t="shared" si="0"/>
        <v>0</v>
      </c>
      <c r="H17" s="65"/>
      <c r="I17" s="65"/>
      <c r="J17" s="66">
        <f t="shared" si="1"/>
        <v>0</v>
      </c>
    </row>
    <row r="18" spans="3:10" ht="15" thickBot="1" x14ac:dyDescent="0.4">
      <c r="C18" s="63">
        <v>9</v>
      </c>
      <c r="D18" s="65"/>
      <c r="E18" s="65"/>
      <c r="F18" s="65"/>
      <c r="G18" s="66">
        <f t="shared" si="0"/>
        <v>0</v>
      </c>
      <c r="H18" s="65"/>
      <c r="I18" s="65"/>
      <c r="J18" s="66">
        <f t="shared" si="1"/>
        <v>0</v>
      </c>
    </row>
    <row r="19" spans="3:10" ht="15" thickBot="1" x14ac:dyDescent="0.4">
      <c r="C19" s="63">
        <v>10</v>
      </c>
      <c r="D19" s="65"/>
      <c r="E19" s="65"/>
      <c r="F19" s="65"/>
      <c r="G19" s="66">
        <f t="shared" si="0"/>
        <v>0</v>
      </c>
      <c r="H19" s="65"/>
      <c r="I19" s="65"/>
      <c r="J19" s="66">
        <f t="shared" si="1"/>
        <v>0</v>
      </c>
    </row>
    <row r="20" spans="3:10" ht="15" thickBot="1" x14ac:dyDescent="0.4">
      <c r="C20" s="63">
        <v>11</v>
      </c>
      <c r="D20" s="65"/>
      <c r="E20" s="65"/>
      <c r="F20" s="65"/>
      <c r="G20" s="66">
        <f t="shared" si="0"/>
        <v>0</v>
      </c>
      <c r="H20" s="65"/>
      <c r="I20" s="65"/>
      <c r="J20" s="66">
        <f t="shared" si="1"/>
        <v>0</v>
      </c>
    </row>
    <row r="21" spans="3:10" ht="15" thickBot="1" x14ac:dyDescent="0.4">
      <c r="C21" s="63">
        <v>12</v>
      </c>
      <c r="D21" s="65"/>
      <c r="E21" s="65"/>
      <c r="F21" s="65"/>
      <c r="G21" s="66">
        <f t="shared" si="0"/>
        <v>0</v>
      </c>
      <c r="H21" s="65"/>
      <c r="I21" s="65"/>
      <c r="J21" s="66">
        <f t="shared" si="1"/>
        <v>0</v>
      </c>
    </row>
    <row r="22" spans="3:10" ht="15" thickBot="1" x14ac:dyDescent="0.4">
      <c r="C22" s="63">
        <v>13</v>
      </c>
      <c r="D22" s="65"/>
      <c r="E22" s="65"/>
      <c r="F22" s="65"/>
      <c r="G22" s="66">
        <f t="shared" si="0"/>
        <v>0</v>
      </c>
      <c r="H22" s="65"/>
      <c r="I22" s="65"/>
      <c r="J22" s="66">
        <f t="shared" si="1"/>
        <v>0</v>
      </c>
    </row>
    <row r="23" spans="3:10" ht="15" thickBot="1" x14ac:dyDescent="0.4">
      <c r="C23" s="63">
        <v>14</v>
      </c>
      <c r="D23" s="65"/>
      <c r="E23" s="65"/>
      <c r="F23" s="65"/>
      <c r="G23" s="66">
        <f t="shared" si="0"/>
        <v>0</v>
      </c>
      <c r="H23" s="65"/>
      <c r="I23" s="65"/>
      <c r="J23" s="66">
        <f t="shared" si="1"/>
        <v>0</v>
      </c>
    </row>
    <row r="24" spans="3:10" ht="15" thickBot="1" x14ac:dyDescent="0.4">
      <c r="C24" s="63">
        <v>15</v>
      </c>
      <c r="D24" s="65"/>
      <c r="E24" s="65"/>
      <c r="F24" s="65"/>
      <c r="G24" s="66">
        <f t="shared" si="0"/>
        <v>0</v>
      </c>
      <c r="H24" s="65"/>
      <c r="I24" s="65"/>
      <c r="J24" s="66">
        <f t="shared" si="1"/>
        <v>0</v>
      </c>
    </row>
    <row r="25" spans="3:10" ht="15" customHeight="1" thickBot="1" x14ac:dyDescent="0.4">
      <c r="C25" s="126" t="s">
        <v>108</v>
      </c>
      <c r="D25" s="127"/>
      <c r="E25" s="127"/>
      <c r="F25" s="128"/>
      <c r="G25" s="67">
        <f>SUM(G10:G24)</f>
        <v>0</v>
      </c>
      <c r="H25" s="129">
        <f>SUM(J10:J24)</f>
        <v>0</v>
      </c>
      <c r="I25" s="130"/>
      <c r="J25" s="131"/>
    </row>
  </sheetData>
  <mergeCells count="4">
    <mergeCell ref="C3:M3"/>
    <mergeCell ref="C8:J8"/>
    <mergeCell ref="C25:F25"/>
    <mergeCell ref="H25:J25"/>
  </mergeCells>
  <pageMargins left="0.31496062992125984" right="0.31496062992125984" top="1.9685039370078741" bottom="0.74803149606299213" header="0.31496062992125984" footer="0.31496062992125984"/>
  <pageSetup paperSize="8" orientation="portrait" r:id="rId1"/>
  <headerFooter>
    <oddHeader>&amp;C&amp;G
&amp;"-,Bold"&amp;16ASUM - Antreprenorul social urban modern - 312207</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zoomScaleNormal="100" workbookViewId="0">
      <selection activeCell="O3" sqref="O3"/>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3" t="s">
        <v>86</v>
      </c>
    </row>
    <row r="4" spans="1:24" ht="18.5" x14ac:dyDescent="0.35">
      <c r="A4" s="108" t="s">
        <v>109</v>
      </c>
      <c r="B4" s="108"/>
      <c r="C4" s="108"/>
      <c r="D4" s="108"/>
      <c r="E4" s="108"/>
      <c r="F4" s="108"/>
      <c r="G4" s="108"/>
      <c r="H4" s="108"/>
      <c r="I4" s="108"/>
      <c r="J4" s="108"/>
      <c r="K4" s="108"/>
      <c r="L4" s="108"/>
      <c r="M4" s="108"/>
      <c r="N4" s="108"/>
      <c r="O4" s="108"/>
      <c r="P4" s="108"/>
      <c r="Q4" s="108"/>
      <c r="R4" s="108"/>
      <c r="S4" s="108"/>
      <c r="T4" s="108"/>
      <c r="U4" s="108"/>
      <c r="V4" s="108"/>
      <c r="W4" s="108"/>
      <c r="X4" s="108"/>
    </row>
    <row r="5" spans="1:24" x14ac:dyDescent="0.35">
      <c r="A5" s="132"/>
      <c r="B5" s="132"/>
      <c r="C5" s="132"/>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9" customHeight="1" x14ac:dyDescent="0.35">
      <c r="A7" s="74">
        <v>1</v>
      </c>
      <c r="B7" s="76" t="s">
        <v>11</v>
      </c>
      <c r="C7" s="17">
        <f>'[1]Buget plan '!H9</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'!H17</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'!H22</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'!H27</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3.5" customHeight="1" x14ac:dyDescent="0.35">
      <c r="A11" s="77">
        <v>5</v>
      </c>
      <c r="B11" s="76" t="s">
        <v>46</v>
      </c>
      <c r="C11" s="17">
        <f>'[1]Buget plan '!H28</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'!H33</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'!H36</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'!H37</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'!H38</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'!H39</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'!H40</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'!H41</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'!H42</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'!H43</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'!H44</f>
        <v>0</v>
      </c>
      <c r="D21" s="1"/>
      <c r="E21" s="58"/>
      <c r="F21" s="58"/>
      <c r="G21" s="1"/>
      <c r="H21" s="58"/>
      <c r="I21" s="58"/>
      <c r="J21" s="1"/>
      <c r="K21" s="58"/>
      <c r="L21" s="58"/>
      <c r="M21" s="58"/>
      <c r="N21" s="58"/>
      <c r="O21" s="58"/>
      <c r="P21" s="58"/>
      <c r="Q21" s="58"/>
      <c r="R21" s="58"/>
      <c r="S21" s="58"/>
      <c r="T21" s="58"/>
      <c r="U21" s="58"/>
      <c r="V21" s="59">
        <f t="shared" si="0"/>
        <v>0</v>
      </c>
      <c r="W21" s="59">
        <f>SUM(D21:U21)</f>
        <v>0</v>
      </c>
      <c r="X21" s="75" t="str">
        <f>IF(AND(C23&gt;0,C21=W21),"Da","Nu")</f>
        <v>Nu</v>
      </c>
    </row>
    <row r="22" spans="1:24" ht="26" x14ac:dyDescent="0.35">
      <c r="A22" s="77">
        <v>16</v>
      </c>
      <c r="B22" s="76" t="s">
        <v>77</v>
      </c>
      <c r="C22" s="17">
        <f>'[1]Buget plan '!H49</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3" t="s">
        <v>78</v>
      </c>
      <c r="B23" s="134"/>
      <c r="C23" s="17">
        <f>'[1]Buget plan '!H50</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t="14.5" hidden="1" customHeight="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t="14.5" hidden="1" customHeight="1" x14ac:dyDescent="0.35">
      <c r="A25" s="36"/>
      <c r="B25" s="84" t="s">
        <v>132</v>
      </c>
      <c r="C25" s="81">
        <f>IF(C35&gt;0,1,0)</f>
        <v>0</v>
      </c>
      <c r="D25" s="82"/>
      <c r="E25" s="82" t="e">
        <f>IF(E24&gt;=C29*0.75,1,0)</f>
        <v>#VALUE!</v>
      </c>
      <c r="F25" s="82" t="e">
        <f>IF(F24&gt;=C29*0.75,1,0)</f>
        <v>#VALUE!</v>
      </c>
      <c r="G25" s="82" t="e">
        <f>IF(G24&gt;=C29*0.75,1,0)</f>
        <v>#VALUE!</v>
      </c>
      <c r="H25" s="82" t="e">
        <f>IF(H24&gt;=C29*0.75,1,0)</f>
        <v>#VALUE!</v>
      </c>
      <c r="I25" s="82" t="e">
        <f>IF(I24&gt;=C29*0.75,1,0)</f>
        <v>#VALUE!</v>
      </c>
      <c r="J25" s="82" t="e">
        <f>IF(J24&gt;=C29*0.75,1,0)</f>
        <v>#VALUE!</v>
      </c>
      <c r="K25" s="82" t="e">
        <f>IF(K24&gt;=C29*0.75,1,0)</f>
        <v>#VALUE!</v>
      </c>
      <c r="L25" s="82" t="e">
        <f>IF(L24&gt;=C29*0.75,1,0)</f>
        <v>#VALUE!</v>
      </c>
      <c r="M25" s="82" t="e">
        <f>IF(M24&gt;=C29*0.75,1,0)</f>
        <v>#VALUE!</v>
      </c>
      <c r="N25" s="82" t="e">
        <f>IF(N24&gt;=C29*0.75,1,0)</f>
        <v>#VALUE!</v>
      </c>
      <c r="O25" s="82" t="e">
        <f>IF(O24&gt;=C29*0.75,1,0)</f>
        <v>#VALUE!</v>
      </c>
      <c r="P25" s="82" t="e">
        <f>IF(P24&gt;=C29*0.75,1,0)</f>
        <v>#VALUE!</v>
      </c>
      <c r="Q25" s="82" t="e">
        <f>IF(Q24&gt;=C29*0.75,1,0)</f>
        <v>#VALUE!</v>
      </c>
      <c r="R25" s="82" t="e">
        <f>IF(R24&gt;=C29*0.75,1,0)</f>
        <v>#VALUE!</v>
      </c>
      <c r="S25" s="82" t="e">
        <f>IF(S24&gt;=C29*0.75,1,0)</f>
        <v>#VALUE!</v>
      </c>
      <c r="T25" s="82" t="e">
        <f>IF(T24&gt;=C29*0.75,1,0)</f>
        <v>#VALUE!</v>
      </c>
      <c r="U25" s="82" t="e">
        <f>IF(U24&gt;=C29*0.75,1,0)</f>
        <v>#VALUE!</v>
      </c>
      <c r="V25" s="82" t="e">
        <f>IF(V24&gt;=C29*0.75,1,0)</f>
        <v>#VALUE!</v>
      </c>
      <c r="W25" s="82" t="e">
        <f>SUM(E25:V25)</f>
        <v>#VALUE!</v>
      </c>
      <c r="X25" s="68"/>
    </row>
    <row r="26" spans="1:24" ht="14.5" hidden="1" customHeight="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t="e">
        <f>18-W25+1</f>
        <v>#VALUE!</v>
      </c>
      <c r="X26" s="68"/>
    </row>
    <row r="27" spans="1:24" ht="14.5" hidden="1" customHeight="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t="14.5" hidden="1" customHeight="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t="14.5" hidden="1" customHeight="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t="14.5" hidden="1" customHeight="1" x14ac:dyDescent="0.35">
      <c r="A30" s="85"/>
      <c r="B30" s="85" t="s">
        <v>135</v>
      </c>
      <c r="C30" s="89" t="e">
        <f>C35-C29</f>
        <v>#VALUE!</v>
      </c>
      <c r="D30" s="87"/>
      <c r="E30" s="87"/>
      <c r="F30" s="87"/>
      <c r="G30" s="87"/>
      <c r="H30" s="87"/>
      <c r="I30" s="87"/>
      <c r="J30" s="87"/>
      <c r="K30" s="87"/>
      <c r="L30" s="87"/>
      <c r="M30" s="87"/>
      <c r="N30" s="87"/>
      <c r="O30" s="87"/>
      <c r="P30" s="87"/>
      <c r="Q30" s="87"/>
      <c r="R30" s="87"/>
      <c r="S30" s="87"/>
      <c r="T30" s="87"/>
      <c r="U30" s="87"/>
      <c r="V30" s="87"/>
      <c r="W30" s="87"/>
      <c r="X30" s="88"/>
    </row>
    <row r="31" spans="1:24" ht="14.5" hidden="1" customHeight="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3"/>
      <c r="F33" s="93"/>
      <c r="G33" s="93"/>
      <c r="H33" s="93"/>
      <c r="I33" s="93"/>
      <c r="J33" s="93"/>
      <c r="K33" s="93"/>
      <c r="L33" s="93"/>
      <c r="M33" s="93"/>
      <c r="N33" s="93"/>
      <c r="O33" s="93"/>
      <c r="P33" s="93"/>
      <c r="Q33" s="93"/>
      <c r="R33" s="93"/>
      <c r="S33" s="93"/>
      <c r="T33" s="93"/>
      <c r="U33" s="93"/>
      <c r="V33" s="93"/>
      <c r="W33" s="93"/>
      <c r="X33" s="88"/>
    </row>
    <row r="34" spans="1:24" x14ac:dyDescent="0.35">
      <c r="A34" s="97">
        <v>2</v>
      </c>
      <c r="B34" s="94" t="s">
        <v>137</v>
      </c>
      <c r="C34" s="98">
        <f>$W$28</f>
        <v>0</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7">
        <v>3</v>
      </c>
      <c r="B35" s="94" t="s">
        <v>138</v>
      </c>
      <c r="C35" s="98">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99" t="str">
        <f>(IF(C26&lt;2,"Date incomplete",IF(C34/C35&gt;=0.5,C35*0.8,C35*0.5)))</f>
        <v>Date incomplete</v>
      </c>
      <c r="D36" s="1"/>
      <c r="E36" s="1"/>
      <c r="F36" s="1"/>
      <c r="G36" s="1"/>
      <c r="H36" s="1"/>
      <c r="I36" s="1"/>
      <c r="J36" s="1"/>
      <c r="K36" s="100"/>
      <c r="L36" s="1"/>
      <c r="M36" s="1"/>
      <c r="N36" s="1"/>
      <c r="O36" s="1"/>
      <c r="P36" s="1"/>
      <c r="Q36" s="1"/>
      <c r="R36" s="1"/>
      <c r="S36" s="1"/>
      <c r="T36" s="1"/>
      <c r="U36" s="1"/>
      <c r="V36" s="1"/>
      <c r="W36" s="1"/>
      <c r="X36" s="68"/>
    </row>
    <row r="37" spans="1:24" x14ac:dyDescent="0.35">
      <c r="A37" s="94">
        <v>5</v>
      </c>
      <c r="B37" s="94" t="s">
        <v>135</v>
      </c>
      <c r="C37" s="101"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&amp;"-,Bold"&amp;16ASUM - Antreprenorul social urban modern - 312207</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view="pageLayout" zoomScaleNormal="100" workbookViewId="0">
      <selection activeCell="C3" sqref="C3:M3"/>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3" t="s">
        <v>86</v>
      </c>
    </row>
    <row r="3" spans="2:15" ht="18.5" x14ac:dyDescent="0.35">
      <c r="C3" s="108" t="s">
        <v>140</v>
      </c>
      <c r="D3" s="108"/>
      <c r="E3" s="108"/>
      <c r="F3" s="108"/>
      <c r="G3" s="108"/>
      <c r="H3" s="108"/>
      <c r="I3" s="108"/>
      <c r="J3" s="108"/>
      <c r="K3" s="108"/>
      <c r="L3" s="108"/>
      <c r="M3" s="108"/>
    </row>
    <row r="5" spans="2:15" x14ac:dyDescent="0.35">
      <c r="B5" s="135" t="s">
        <v>141</v>
      </c>
      <c r="C5" s="136"/>
      <c r="D5" s="136"/>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4" t="s">
        <v>110</v>
      </c>
      <c r="D7" s="104" t="s">
        <v>111</v>
      </c>
      <c r="E7" s="104" t="s">
        <v>112</v>
      </c>
      <c r="F7" s="104" t="s">
        <v>113</v>
      </c>
      <c r="G7" s="104" t="s">
        <v>114</v>
      </c>
      <c r="H7" s="104" t="s">
        <v>115</v>
      </c>
      <c r="I7" s="104" t="s">
        <v>116</v>
      </c>
      <c r="J7" s="104" t="s">
        <v>117</v>
      </c>
      <c r="K7" s="104" t="s">
        <v>118</v>
      </c>
      <c r="L7" s="104" t="s">
        <v>119</v>
      </c>
      <c r="M7" s="104" t="s">
        <v>120</v>
      </c>
      <c r="N7" s="104" t="s">
        <v>121</v>
      </c>
      <c r="O7" s="72" t="s">
        <v>142</v>
      </c>
    </row>
    <row r="8" spans="2:15" x14ac:dyDescent="0.35">
      <c r="B8" s="105"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ht="14.5" hidden="1" customHeight="1"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ht="14.5" hidden="1" customHeight="1"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ht="14.5" hidden="1" customHeight="1" x14ac:dyDescent="0.35">
      <c r="B12" s="82"/>
      <c r="C12" s="82"/>
      <c r="D12" s="82"/>
      <c r="E12" s="82"/>
      <c r="F12" s="82"/>
      <c r="G12" s="82"/>
      <c r="H12" s="82"/>
      <c r="I12" s="82"/>
      <c r="J12" s="82"/>
      <c r="K12" s="82"/>
      <c r="L12" s="82"/>
      <c r="M12" s="82"/>
      <c r="N12" s="82"/>
      <c r="O12" s="82">
        <f>SUM(D11:O11)</f>
        <v>12</v>
      </c>
    </row>
    <row r="13" spans="2:15" ht="14.5" hidden="1" customHeight="1"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ht="14.5" hidden="1" customHeight="1" x14ac:dyDescent="0.35">
      <c r="B14" s="82"/>
      <c r="C14" s="82"/>
      <c r="D14" s="82"/>
      <c r="E14" s="82"/>
      <c r="F14" s="82"/>
      <c r="G14" s="82"/>
      <c r="H14" s="82"/>
      <c r="I14" s="82" t="s">
        <v>146</v>
      </c>
      <c r="J14" s="83">
        <f>'[1]Buget plan '!$D$62</f>
        <v>0</v>
      </c>
      <c r="K14" s="82">
        <f>IF(J14=0,0,1)</f>
        <v>0</v>
      </c>
      <c r="L14" s="82"/>
      <c r="M14" s="82"/>
      <c r="N14" s="82" t="s">
        <v>147</v>
      </c>
      <c r="O14" s="82">
        <f>IF(O9=O8,1,0)</f>
        <v>1</v>
      </c>
    </row>
    <row r="15" spans="2:15" ht="14.5" hidden="1" customHeight="1" x14ac:dyDescent="0.35">
      <c r="B15" s="82"/>
      <c r="C15" s="82"/>
      <c r="D15" s="82"/>
      <c r="E15" s="82"/>
      <c r="F15" s="82"/>
      <c r="G15" s="82"/>
      <c r="H15" s="82"/>
      <c r="I15" s="82" t="s">
        <v>148</v>
      </c>
      <c r="J15" s="82"/>
      <c r="K15" s="82">
        <f>SUM(K13:K14)</f>
        <v>0</v>
      </c>
      <c r="L15" s="82"/>
      <c r="M15" s="82"/>
      <c r="N15" s="82" t="s">
        <v>149</v>
      </c>
      <c r="O15" s="82">
        <f>IF(O9=0,0,1)</f>
        <v>0</v>
      </c>
    </row>
    <row r="16" spans="2:15" ht="14.5" hidden="1" customHeight="1" x14ac:dyDescent="0.35">
      <c r="B16" s="82"/>
      <c r="C16" s="82"/>
      <c r="D16" s="82"/>
      <c r="E16" s="82"/>
      <c r="F16" s="82"/>
      <c r="G16" s="82"/>
      <c r="H16" s="82"/>
      <c r="I16" s="82"/>
      <c r="J16" s="82"/>
      <c r="K16" s="82"/>
      <c r="L16" s="82"/>
      <c r="M16" s="82"/>
      <c r="N16" s="82" t="s">
        <v>148</v>
      </c>
      <c r="O16" s="82">
        <f>O14+O15</f>
        <v>1</v>
      </c>
    </row>
    <row r="17" spans="2:15" ht="14.5" hidden="1" customHeight="1" x14ac:dyDescent="0.35">
      <c r="B17" s="106"/>
      <c r="C17" s="106" t="str">
        <f>IF(F24=1,"TRANSA 2"," ")</f>
        <v xml:space="preserve"> </v>
      </c>
      <c r="D17" s="106" t="str">
        <f>IF(F24=2,"TRANSA 2"," ")</f>
        <v xml:space="preserve"> </v>
      </c>
      <c r="E17" s="106" t="str">
        <f>IF(F24=3,"TRANSA 2"," ")</f>
        <v xml:space="preserve"> </v>
      </c>
      <c r="F17" s="106" t="str">
        <f>IF(F24=4,"TRANSA 2"," ")</f>
        <v xml:space="preserve"> </v>
      </c>
      <c r="G17" s="106" t="str">
        <f>IF(F24=5,"TRANSA 2"," ")</f>
        <v xml:space="preserve"> </v>
      </c>
      <c r="H17" s="106" t="str">
        <f>IF(F24=6,"TRANSA 2"," ")</f>
        <v xml:space="preserve"> </v>
      </c>
      <c r="I17" s="106" t="str">
        <f>IF(F24=7,"TRANSA 2"," ")</f>
        <v xml:space="preserve"> </v>
      </c>
      <c r="J17" s="106" t="str">
        <f>IF(F24=8,"TRANSA 2"," ")</f>
        <v xml:space="preserve"> </v>
      </c>
      <c r="K17" s="106" t="str">
        <f>IF(F24=9,"TRANSA 2"," ")</f>
        <v xml:space="preserve"> </v>
      </c>
      <c r="L17" s="106" t="str">
        <f>IF(F24=10,"TRANSA 2"," ")</f>
        <v xml:space="preserve"> </v>
      </c>
      <c r="M17" s="106" t="str">
        <f>IF(F24=11,"TRANSA 2"," ")</f>
        <v xml:space="preserve"> </v>
      </c>
      <c r="N17" s="106" t="str">
        <f>IF(F24=12,"TRANSA 2"," ")</f>
        <v xml:space="preserve"> </v>
      </c>
      <c r="O17" s="106"/>
    </row>
    <row r="18" spans="2:15" x14ac:dyDescent="0.35">
      <c r="B18" s="1"/>
      <c r="C18" s="1"/>
      <c r="D18" s="1"/>
      <c r="E18" s="1"/>
      <c r="F18" s="1"/>
      <c r="G18" s="1"/>
      <c r="H18" s="1"/>
      <c r="I18" s="1"/>
      <c r="J18" s="1"/>
      <c r="K18" s="1"/>
      <c r="L18" s="1"/>
      <c r="M18" s="1"/>
      <c r="N18" s="1"/>
      <c r="O18" s="1"/>
    </row>
    <row r="19" spans="2:15" x14ac:dyDescent="0.35">
      <c r="B19" s="122" t="s">
        <v>150</v>
      </c>
      <c r="C19" s="122"/>
      <c r="D19" s="122"/>
      <c r="E19" s="122"/>
      <c r="F19" s="122"/>
      <c r="G19" s="1"/>
      <c r="H19" s="1"/>
      <c r="I19" s="1"/>
      <c r="J19" s="1"/>
      <c r="K19" s="1"/>
      <c r="L19" s="1"/>
      <c r="M19" s="1"/>
      <c r="N19" s="1"/>
      <c r="O19" s="1"/>
    </row>
    <row r="20" spans="2:15" x14ac:dyDescent="0.35">
      <c r="B20" s="137" t="s">
        <v>151</v>
      </c>
      <c r="C20" s="138"/>
      <c r="D20" s="138"/>
      <c r="E20" s="139"/>
      <c r="F20" s="75" t="str">
        <f>IF(O16=2,"Da","Date incomplete")</f>
        <v>Date incomplete</v>
      </c>
      <c r="G20" s="1"/>
      <c r="H20" s="1"/>
      <c r="I20" s="1"/>
      <c r="J20" s="1"/>
      <c r="K20" s="1"/>
      <c r="L20" s="1"/>
      <c r="M20" s="1"/>
      <c r="N20" s="1"/>
      <c r="O20" s="1"/>
    </row>
    <row r="21" spans="2:15" x14ac:dyDescent="0.35">
      <c r="B21" s="137" t="s">
        <v>152</v>
      </c>
      <c r="C21" s="138"/>
      <c r="D21" s="138"/>
      <c r="E21" s="139"/>
      <c r="F21" s="75" t="str">
        <f>IF(O16=2, $O$19, "Date incomplete")</f>
        <v>Date incomplete</v>
      </c>
      <c r="G21" s="1"/>
      <c r="H21" s="1"/>
      <c r="I21" s="1"/>
      <c r="J21" s="1"/>
      <c r="K21" s="1"/>
      <c r="L21" s="1"/>
      <c r="M21" s="1"/>
      <c r="N21" s="1"/>
      <c r="O21" s="1"/>
    </row>
    <row r="22" spans="2:15" x14ac:dyDescent="0.35">
      <c r="B22" s="137" t="s">
        <v>153</v>
      </c>
      <c r="C22" s="138"/>
      <c r="D22" s="138"/>
      <c r="E22" s="139"/>
      <c r="F22" s="75" t="str">
        <f>IF(K15=2, '[1]Executie bugetara'!$X$31, "Date incomplete")</f>
        <v>Date incomplete</v>
      </c>
      <c r="G22" s="1"/>
      <c r="H22" s="1"/>
      <c r="I22" s="1"/>
      <c r="J22" s="1"/>
      <c r="K22" s="1"/>
      <c r="L22" s="1"/>
      <c r="M22" s="1"/>
      <c r="N22" s="1"/>
      <c r="O22" s="1"/>
    </row>
    <row r="23" spans="2:15" x14ac:dyDescent="0.35">
      <c r="B23" s="82"/>
      <c r="C23" s="82"/>
      <c r="D23" s="82"/>
      <c r="E23" s="82"/>
      <c r="F23" s="107"/>
      <c r="G23" s="1"/>
      <c r="H23" s="1"/>
      <c r="I23" s="1"/>
      <c r="J23" s="82"/>
      <c r="K23" s="82"/>
      <c r="L23" s="82"/>
      <c r="M23" s="82"/>
      <c r="N23" s="82"/>
      <c r="O23" s="82"/>
    </row>
    <row r="24" spans="2:15" x14ac:dyDescent="0.35">
      <c r="B24" s="122" t="s">
        <v>154</v>
      </c>
      <c r="C24" s="122"/>
      <c r="D24" s="122"/>
      <c r="E24" s="122"/>
      <c r="F24" s="51" t="str">
        <f>IF(K15+O16=4, MAX(F21,F22)+1, "Date incomplete")</f>
        <v>Date incomplete</v>
      </c>
      <c r="G24" s="1"/>
      <c r="H24" s="1"/>
      <c r="I24" s="1"/>
      <c r="J24" s="1"/>
      <c r="K24" s="1"/>
      <c r="L24" s="1"/>
      <c r="M24" s="1"/>
      <c r="N24" s="1"/>
      <c r="O24" s="1"/>
    </row>
  </sheetData>
  <mergeCells count="7">
    <mergeCell ref="B22:E22"/>
    <mergeCell ref="B24:E24"/>
    <mergeCell ref="C3:M3"/>
    <mergeCell ref="B5:D5"/>
    <mergeCell ref="B19:F19"/>
    <mergeCell ref="B20:E20"/>
    <mergeCell ref="B21:E21"/>
  </mergeCells>
  <pageMargins left="0.31496062992125984" right="0.31496062992125984" top="1.9685039370078741" bottom="0.74803149606299213" header="0.31496062992125984" footer="0.31496062992125984"/>
  <pageSetup paperSize="8" orientation="landscape" r:id="rId1"/>
  <headerFooter>
    <oddHeader>&amp;C&amp;G
&amp;"-,Bold"&amp;16ASUM - Antreprenorul social urban modern - 312207</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2025-04-29T13:08:38Z</dcterms:modified>
</cp:coreProperties>
</file>